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①過去案件" sheetId="1" state="visible" r:id="rId1"/>
    <sheet xmlns:r="http://schemas.openxmlformats.org/officeDocument/2006/relationships" name="②用途別ものさし" sheetId="2" state="visible" r:id="rId2"/>
    <sheet xmlns:r="http://schemas.openxmlformats.org/officeDocument/2006/relationships" name="③超概算" sheetId="3" state="visible" r:id="rId3"/>
    <sheet xmlns:r="http://schemas.openxmlformats.org/officeDocument/2006/relationships" name="④案件の見立て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name val="Calibri"/>
      <family val="2"/>
      <color theme="1"/>
      <sz val="11"/>
      <scheme val="minor"/>
    </font>
    <font>
      <b val="1"/>
      <sz val="13"/>
    </font>
    <font>
      <color rgb="00808080"/>
      <sz val="9"/>
    </font>
    <font>
      <b val="1"/>
      <color rgb="00FFFFFF"/>
    </font>
    <font>
      <color rgb="001F4E79"/>
    </font>
    <font>
      <b val="1"/>
    </font>
    <font>
      <b val="1"/>
      <color rgb="FF162C52"/>
      <sz val="14"/>
    </font>
    <font>
      <color rgb="FF606C7C"/>
      <sz val="10"/>
    </font>
    <font>
      <b val="1"/>
      <color rgb="FF1D2430"/>
      <sz val="11"/>
    </font>
    <font>
      <b val="1"/>
      <color rgb="FFFFFFFF"/>
      <sz val="11"/>
    </font>
    <font>
      <color rgb="FF1D2430"/>
      <sz val="11"/>
    </font>
    <font>
      <color rgb="FF1D2430"/>
      <sz val="10"/>
    </font>
    <font>
      <b val="1"/>
      <color rgb="FF1D2430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00"/>
      </patternFill>
    </fill>
    <fill>
      <patternFill patternType="solid">
        <fgColor rgb="00DDEBF7"/>
      </patternFill>
    </fill>
    <fill>
      <patternFill patternType="solid">
        <fgColor rgb="00F2F2F2"/>
      </patternFill>
    </fill>
    <fill>
      <patternFill patternType="solid">
        <fgColor rgb="FFEEF1F6"/>
      </patternFill>
    </fill>
    <fill>
      <patternFill patternType="solid">
        <fgColor rgb="FF162C52"/>
      </patternFill>
    </fill>
    <fill>
      <patternFill patternType="solid">
        <fgColor rgb="FFF7F0DE"/>
      </patternFill>
    </fill>
    <fill>
      <patternFill patternType="solid">
        <fgColor rgb="FFB8912E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FFD6DCE6"/>
      </left>
      <right style="thin">
        <color rgb="FFD6DCE6"/>
      </right>
      <top style="thin">
        <color rgb="FFD6DCE6"/>
      </top>
      <bottom style="thin">
        <color rgb="FFD6DCE6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applyProtection="1" pivotButton="0" quotePrefix="0" xfId="0">
      <protection locked="0" hidden="0"/>
    </xf>
    <xf numFmtId="0" fontId="4" fillId="3" borderId="1" applyAlignment="1" applyProtection="1" pivotButton="0" quotePrefix="0" xfId="0">
      <alignment horizontal="center"/>
      <protection locked="0" hidden="0"/>
    </xf>
    <xf numFmtId="3" fontId="4" fillId="3" borderId="1" applyAlignment="1" applyProtection="1" pivotButton="0" quotePrefix="0" xfId="0">
      <alignment horizontal="right"/>
      <protection locked="0" hidden="0"/>
    </xf>
    <xf numFmtId="164" fontId="0" fillId="0" borderId="1" applyAlignment="1" pivotButton="0" quotePrefix="0" xfId="0">
      <alignment horizontal="right"/>
    </xf>
    <xf numFmtId="0" fontId="0" fillId="3" borderId="1" applyProtection="1" pivotButton="0" quotePrefix="0" xfId="0">
      <protection locked="0" hidden="0"/>
    </xf>
    <xf numFmtId="0" fontId="0" fillId="0" borderId="1" applyAlignment="1" pivotButton="0" quotePrefix="0" xfId="0">
      <alignment horizontal="center"/>
    </xf>
    <xf numFmtId="164" fontId="5" fillId="4" borderId="1" applyAlignment="1" pivotButton="0" quotePrefix="0" xfId="0">
      <alignment horizontal="right"/>
    </xf>
    <xf numFmtId="3" fontId="0" fillId="0" borderId="1" applyAlignment="1" pivotButton="0" quotePrefix="0" xfId="0">
      <alignment horizontal="right"/>
    </xf>
    <xf numFmtId="0" fontId="5" fillId="5" borderId="0" pivotButton="0" quotePrefix="0" xfId="0"/>
    <xf numFmtId="0" fontId="4" fillId="3" borderId="1" applyAlignment="1" applyProtection="1" pivotButton="0" quotePrefix="0" xfId="0">
      <alignment horizontal="right"/>
      <protection locked="0" hidden="0"/>
    </xf>
    <xf numFmtId="0" fontId="6" fillId="0" borderId="0" pivotButton="0" quotePrefix="0" xfId="0"/>
    <xf numFmtId="0" fontId="7" fillId="0" borderId="0" pivotButton="0" quotePrefix="0" xfId="0"/>
    <xf numFmtId="0" fontId="8" fillId="6" borderId="0" pivotButton="0" quotePrefix="0" xfId="0"/>
    <xf numFmtId="0" fontId="9" fillId="7" borderId="0" pivotButton="0" quotePrefix="0" xfId="0"/>
    <xf numFmtId="0" fontId="10" fillId="0" borderId="2" pivotButton="0" quotePrefix="0" xfId="0"/>
    <xf numFmtId="0" fontId="10" fillId="8" borderId="2" applyProtection="1" pivotButton="0" quotePrefix="0" xfId="0">
      <protection locked="0" hidden="0"/>
    </xf>
    <xf numFmtId="2" fontId="10" fillId="0" borderId="2" pivotButton="0" quotePrefix="0" xfId="0"/>
    <xf numFmtId="0" fontId="7" fillId="0" borderId="2" pivotButton="0" quotePrefix="0" xfId="0"/>
    <xf numFmtId="0" fontId="8" fillId="0" borderId="0" pivotButton="0" quotePrefix="0" xfId="0"/>
    <xf numFmtId="0" fontId="8" fillId="8" borderId="0" pivotButton="0" quotePrefix="0" xfId="0"/>
    <xf numFmtId="0" fontId="11" fillId="0" borderId="0" pivotButton="0" quotePrefix="0" xfId="0"/>
    <xf numFmtId="0" fontId="7" fillId="0" borderId="0" applyAlignment="1" pivotButton="0" quotePrefix="0" xfId="0">
      <alignment vertical="top" wrapText="1"/>
    </xf>
    <xf numFmtId="0" fontId="10" fillId="0" borderId="0" pivotButton="0" quotePrefix="0" xfId="0"/>
    <xf numFmtId="165" fontId="10" fillId="0" borderId="0" pivotButton="0" quotePrefix="0" xfId="0"/>
    <xf numFmtId="0" fontId="10" fillId="8" borderId="0" applyProtection="1" pivotButton="0" quotePrefix="0" xfId="0">
      <protection locked="0" hidden="0"/>
    </xf>
    <xf numFmtId="0" fontId="9" fillId="9" borderId="0" pivotButton="0" quotePrefix="0" xfId="0"/>
    <xf numFmtId="0" fontId="12" fillId="8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8" customWidth="1" min="3" max="3"/>
    <col width="12" customWidth="1" min="4" max="4"/>
    <col width="16" customWidth="1" min="5" max="5"/>
    <col width="16" customWidth="1" min="6" max="6"/>
  </cols>
  <sheetData>
    <row r="1">
      <c r="A1" s="1" t="inlineStr">
        <is>
          <t>過去の受注実績（案件属性を変数化する）</t>
        </is>
      </c>
    </row>
    <row r="2">
      <c r="A2" s="2" t="inlineStr">
        <is>
          <t>黄色を自社の実績で埋める（案件名は任意）。件数が多いほど、そして用途が揃うほど、㎡単価が安定します。</t>
        </is>
      </c>
    </row>
    <row r="4">
      <c r="A4" s="3" t="inlineStr">
        <is>
          <t>案件名</t>
        </is>
      </c>
      <c r="B4" s="3" t="inlineStr">
        <is>
          <t>用途</t>
        </is>
      </c>
      <c r="C4" s="3" t="inlineStr">
        <is>
          <t>構造</t>
        </is>
      </c>
      <c r="D4" s="3" t="inlineStr">
        <is>
          <t>延床(㎡)</t>
        </is>
      </c>
      <c r="E4" s="3" t="inlineStr">
        <is>
          <t>受注金額(百万円)</t>
        </is>
      </c>
      <c r="F4" s="3" t="inlineStr">
        <is>
          <t>㎡単価(万円/㎡)</t>
        </is>
      </c>
    </row>
    <row r="5">
      <c r="A5" s="4" t="inlineStr">
        <is>
          <t>A倉庫 新築</t>
        </is>
      </c>
      <c r="B5" s="5" t="inlineStr">
        <is>
          <t>倉庫</t>
        </is>
      </c>
      <c r="C5" s="5" t="inlineStr">
        <is>
          <t>S</t>
        </is>
      </c>
      <c r="D5" s="6" t="n">
        <v>1200</v>
      </c>
      <c r="E5" s="6" t="n">
        <v>210</v>
      </c>
      <c r="F5" s="7">
        <f>IFERROR(E5*100/D5,"")</f>
        <v/>
      </c>
    </row>
    <row r="6">
      <c r="A6" s="4" t="inlineStr">
        <is>
          <t>B倉庫 新築</t>
        </is>
      </c>
      <c r="B6" s="5" t="inlineStr">
        <is>
          <t>倉庫</t>
        </is>
      </c>
      <c r="C6" s="5" t="inlineStr">
        <is>
          <t>S</t>
        </is>
      </c>
      <c r="D6" s="6" t="n">
        <v>2000</v>
      </c>
      <c r="E6" s="6" t="n">
        <v>320</v>
      </c>
      <c r="F6" s="7">
        <f>IFERROR(E6*100/D6,"")</f>
        <v/>
      </c>
    </row>
    <row r="7">
      <c r="A7" s="4" t="inlineStr">
        <is>
          <t>C物流倉庫 新築</t>
        </is>
      </c>
      <c r="B7" s="5" t="inlineStr">
        <is>
          <t>倉庫</t>
        </is>
      </c>
      <c r="C7" s="5" t="inlineStr">
        <is>
          <t>S</t>
        </is>
      </c>
      <c r="D7" s="6" t="n">
        <v>1500</v>
      </c>
      <c r="E7" s="6" t="n">
        <v>240</v>
      </c>
      <c r="F7" s="7">
        <f>IFERROR(E7*100/D7,"")</f>
        <v/>
      </c>
    </row>
    <row r="8">
      <c r="A8" s="4" t="inlineStr">
        <is>
          <t>D事務所 新築</t>
        </is>
      </c>
      <c r="B8" s="5" t="inlineStr">
        <is>
          <t>事務所</t>
        </is>
      </c>
      <c r="C8" s="5" t="inlineStr">
        <is>
          <t>S</t>
        </is>
      </c>
      <c r="D8" s="6" t="n">
        <v>800</v>
      </c>
      <c r="E8" s="6" t="n">
        <v>260</v>
      </c>
      <c r="F8" s="7">
        <f>IFERROR(E8*100/D8,"")</f>
        <v/>
      </c>
    </row>
    <row r="9">
      <c r="A9" s="4" t="inlineStr">
        <is>
          <t>E本社ビル 新築</t>
        </is>
      </c>
      <c r="B9" s="5" t="inlineStr">
        <is>
          <t>事務所</t>
        </is>
      </c>
      <c r="C9" s="5" t="inlineStr">
        <is>
          <t>RC</t>
        </is>
      </c>
      <c r="D9" s="6" t="n">
        <v>1500</v>
      </c>
      <c r="E9" s="6" t="n">
        <v>480</v>
      </c>
      <c r="F9" s="7">
        <f>IFERROR(E9*100/D9,"")</f>
        <v/>
      </c>
    </row>
    <row r="10">
      <c r="A10" s="4" t="inlineStr">
        <is>
          <t>Fマンション</t>
        </is>
      </c>
      <c r="B10" s="5" t="inlineStr">
        <is>
          <t>マンション</t>
        </is>
      </c>
      <c r="C10" s="5" t="inlineStr">
        <is>
          <t>RC</t>
        </is>
      </c>
      <c r="D10" s="6" t="n">
        <v>2500</v>
      </c>
      <c r="E10" s="6" t="n">
        <v>700</v>
      </c>
      <c r="F10" s="7">
        <f>IFERROR(E10*100/D10,"")</f>
        <v/>
      </c>
    </row>
    <row r="11">
      <c r="A11" s="4" t="inlineStr">
        <is>
          <t>Gマンション</t>
        </is>
      </c>
      <c r="B11" s="5" t="inlineStr">
        <is>
          <t>マンション</t>
        </is>
      </c>
      <c r="C11" s="5" t="inlineStr">
        <is>
          <t>RC</t>
        </is>
      </c>
      <c r="D11" s="6" t="n">
        <v>1800</v>
      </c>
      <c r="E11" s="6" t="n">
        <v>500</v>
      </c>
      <c r="F11" s="7">
        <f>IFERROR(E11*100/D11,"")</f>
        <v/>
      </c>
    </row>
    <row r="12">
      <c r="A12" s="4" t="inlineStr">
        <is>
          <t>H病院 新築</t>
        </is>
      </c>
      <c r="B12" s="5" t="inlineStr">
        <is>
          <t>病院</t>
        </is>
      </c>
      <c r="C12" s="5" t="inlineStr">
        <is>
          <t>RC</t>
        </is>
      </c>
      <c r="D12" s="6" t="n">
        <v>3000</v>
      </c>
      <c r="E12" s="6" t="n">
        <v>1350</v>
      </c>
      <c r="F12" s="7">
        <f>IFERROR(E12*100/D12,"")</f>
        <v/>
      </c>
    </row>
    <row r="13">
      <c r="A13" s="4" t="inlineStr">
        <is>
          <t>I店舗 新築</t>
        </is>
      </c>
      <c r="B13" s="5" t="inlineStr">
        <is>
          <t>店舗</t>
        </is>
      </c>
      <c r="C13" s="5" t="inlineStr">
        <is>
          <t>S</t>
        </is>
      </c>
      <c r="D13" s="6" t="n">
        <v>500</v>
      </c>
      <c r="E13" s="6" t="n">
        <v>130</v>
      </c>
      <c r="F13" s="7">
        <f>IFERROR(E13*100/D13,"")</f>
        <v/>
      </c>
    </row>
    <row r="14">
      <c r="A14" s="4" t="inlineStr">
        <is>
          <t>J学校 新築</t>
        </is>
      </c>
      <c r="B14" s="5" t="inlineStr">
        <is>
          <t>学校</t>
        </is>
      </c>
      <c r="C14" s="5" t="inlineStr">
        <is>
          <t>RC</t>
        </is>
      </c>
      <c r="D14" s="6" t="n">
        <v>4000</v>
      </c>
      <c r="E14" s="6" t="n">
        <v>1400</v>
      </c>
      <c r="F14" s="7">
        <f>IFERROR(E14*100/D14,"")</f>
        <v/>
      </c>
    </row>
    <row r="15">
      <c r="A15" s="4" t="inlineStr">
        <is>
          <t>K工場 新築</t>
        </is>
      </c>
      <c r="B15" s="5" t="inlineStr">
        <is>
          <t>工場</t>
        </is>
      </c>
      <c r="C15" s="5" t="inlineStr">
        <is>
          <t>S</t>
        </is>
      </c>
      <c r="D15" s="6" t="n">
        <v>3000</v>
      </c>
      <c r="E15" s="6" t="n">
        <v>600</v>
      </c>
      <c r="F15" s="7">
        <f>IFERROR(E15*100/D15,"")</f>
        <v/>
      </c>
    </row>
    <row r="16">
      <c r="A16" s="4" t="inlineStr">
        <is>
          <t>L工場 新築</t>
        </is>
      </c>
      <c r="B16" s="5" t="inlineStr">
        <is>
          <t>工場</t>
        </is>
      </c>
      <c r="C16" s="5" t="inlineStr">
        <is>
          <t>S</t>
        </is>
      </c>
      <c r="D16" s="6" t="n">
        <v>1500</v>
      </c>
      <c r="E16" s="6" t="n">
        <v>285</v>
      </c>
      <c r="F16" s="7">
        <f>IFERROR(E16*100/D16,"")</f>
        <v/>
      </c>
    </row>
    <row r="17">
      <c r="A17" s="4" t="inlineStr"/>
      <c r="B17" s="8" t="inlineStr"/>
      <c r="C17" s="8" t="inlineStr"/>
      <c r="D17" s="8" t="inlineStr"/>
      <c r="E17" s="8" t="inlineStr"/>
      <c r="F17" s="7">
        <f>IFERROR(E17*100/D17,"")</f>
        <v/>
      </c>
    </row>
    <row r="18">
      <c r="A18" s="4" t="inlineStr"/>
      <c r="B18" s="8" t="inlineStr"/>
      <c r="C18" s="8" t="inlineStr"/>
      <c r="D18" s="8" t="inlineStr"/>
      <c r="E18" s="8" t="inlineStr"/>
      <c r="F18" s="7">
        <f>IFERROR(E18*100/D18,"")</f>
        <v/>
      </c>
    </row>
    <row r="19">
      <c r="A19" s="4" t="inlineStr"/>
      <c r="B19" s="8" t="inlineStr"/>
      <c r="C19" s="8" t="inlineStr"/>
      <c r="D19" s="8" t="inlineStr"/>
      <c r="E19" s="8" t="inlineStr"/>
      <c r="F19" s="7">
        <f>IFERROR(E19*100/D19,"")</f>
        <v/>
      </c>
    </row>
    <row r="20">
      <c r="A20" s="4" t="inlineStr"/>
      <c r="B20" s="8" t="inlineStr"/>
      <c r="C20" s="8" t="inlineStr"/>
      <c r="D20" s="8" t="inlineStr"/>
      <c r="E20" s="8" t="inlineStr"/>
      <c r="F20" s="7">
        <f>IFERROR(E20*100/D20,"")</f>
        <v/>
      </c>
    </row>
    <row r="21">
      <c r="A21" s="4" t="inlineStr"/>
      <c r="B21" s="8" t="inlineStr"/>
      <c r="C21" s="8" t="inlineStr"/>
      <c r="D21" s="8" t="inlineStr"/>
      <c r="E21" s="8" t="inlineStr"/>
      <c r="F21" s="7">
        <f>IFERROR(E21*100/D21,"")</f>
        <v/>
      </c>
    </row>
    <row r="22">
      <c r="A22" s="4" t="inlineStr"/>
      <c r="B22" s="8" t="inlineStr"/>
      <c r="C22" s="8" t="inlineStr"/>
      <c r="D22" s="8" t="inlineStr"/>
      <c r="E22" s="8" t="inlineStr"/>
      <c r="F22" s="7">
        <f>IFERROR(E22*100/D22,"")</f>
        <v/>
      </c>
    </row>
    <row r="23">
      <c r="A23" s="4" t="inlineStr"/>
      <c r="B23" s="8" t="inlineStr"/>
      <c r="C23" s="8" t="inlineStr"/>
      <c r="D23" s="8" t="inlineStr"/>
      <c r="E23" s="8" t="inlineStr"/>
      <c r="F23" s="7">
        <f>IFERROR(E23*100/D23,"")</f>
        <v/>
      </c>
    </row>
    <row r="24">
      <c r="A24" s="4" t="inlineStr"/>
      <c r="B24" s="8" t="inlineStr"/>
      <c r="C24" s="8" t="inlineStr"/>
      <c r="D24" s="8" t="inlineStr"/>
      <c r="E24" s="8" t="inlineStr"/>
      <c r="F24" s="7">
        <f>IFERROR(E24*100/D24,"")</f>
        <v/>
      </c>
    </row>
    <row r="25">
      <c r="A25" s="4" t="inlineStr"/>
      <c r="B25" s="8" t="inlineStr"/>
      <c r="C25" s="8" t="inlineStr"/>
      <c r="D25" s="8" t="inlineStr"/>
      <c r="E25" s="8" t="inlineStr"/>
      <c r="F25" s="7">
        <f>IFERROR(E25*100/D25,"")</f>
        <v/>
      </c>
    </row>
    <row r="26">
      <c r="A26" s="4" t="inlineStr"/>
      <c r="B26" s="8" t="inlineStr"/>
      <c r="C26" s="8" t="inlineStr"/>
      <c r="D26" s="8" t="inlineStr"/>
      <c r="E26" s="8" t="inlineStr"/>
      <c r="F26" s="7">
        <f>IFERROR(E26*100/D26,"")</f>
        <v/>
      </c>
    </row>
    <row r="27">
      <c r="A27" s="4" t="inlineStr"/>
      <c r="B27" s="8" t="inlineStr"/>
      <c r="C27" s="8" t="inlineStr"/>
      <c r="D27" s="8" t="inlineStr"/>
      <c r="E27" s="8" t="inlineStr"/>
      <c r="F27" s="7">
        <f>IFERROR(E27*100/D27,"")</f>
        <v/>
      </c>
    </row>
    <row r="28">
      <c r="A28" s="4" t="inlineStr"/>
      <c r="B28" s="8" t="inlineStr"/>
      <c r="C28" s="8" t="inlineStr"/>
      <c r="D28" s="8" t="inlineStr"/>
      <c r="E28" s="8" t="inlineStr"/>
      <c r="F28" s="7">
        <f>IFERROR(E28*100/D28,"")</f>
        <v/>
      </c>
    </row>
    <row r="29">
      <c r="A29" s="4" t="inlineStr"/>
      <c r="B29" s="8" t="inlineStr"/>
      <c r="C29" s="8" t="inlineStr"/>
      <c r="D29" s="8" t="inlineStr"/>
      <c r="E29" s="8" t="inlineStr"/>
      <c r="F29" s="7">
        <f>IFERROR(E29*100/D29,"")</f>
        <v/>
      </c>
    </row>
    <row r="30">
      <c r="A30" s="4" t="inlineStr"/>
      <c r="B30" s="8" t="inlineStr"/>
      <c r="C30" s="8" t="inlineStr"/>
      <c r="D30" s="8" t="inlineStr"/>
      <c r="E30" s="8" t="inlineStr"/>
      <c r="F30" s="7">
        <f>IFERROR(E30*100/D30,"")</f>
        <v/>
      </c>
    </row>
    <row r="31">
      <c r="A31" s="4" t="inlineStr"/>
      <c r="B31" s="8" t="inlineStr"/>
      <c r="C31" s="8" t="inlineStr"/>
      <c r="D31" s="8" t="inlineStr"/>
      <c r="E31" s="8" t="inlineStr"/>
      <c r="F31" s="7">
        <f>IFERROR(E31*100/D31,"")</f>
        <v/>
      </c>
    </row>
    <row r="32">
      <c r="A32" s="4" t="inlineStr"/>
      <c r="B32" s="8" t="inlineStr"/>
      <c r="C32" s="8" t="inlineStr"/>
      <c r="D32" s="8" t="inlineStr"/>
      <c r="E32" s="8" t="inlineStr"/>
      <c r="F32" s="7">
        <f>IFERROR(E32*100/D32,"")</f>
        <v/>
      </c>
    </row>
    <row r="33">
      <c r="A33" s="4" t="inlineStr"/>
      <c r="B33" s="8" t="inlineStr"/>
      <c r="C33" s="8" t="inlineStr"/>
      <c r="D33" s="8" t="inlineStr"/>
      <c r="E33" s="8" t="inlineStr"/>
      <c r="F33" s="7">
        <f>IFERROR(E33*100/D33,"")</f>
        <v/>
      </c>
    </row>
    <row r="34">
      <c r="A34" s="4" t="inlineStr"/>
      <c r="B34" s="8" t="inlineStr"/>
      <c r="C34" s="8" t="inlineStr"/>
      <c r="D34" s="8" t="inlineStr"/>
      <c r="E34" s="8" t="inlineStr"/>
      <c r="F34" s="7">
        <f>IFERROR(E34*100/D34,"")</f>
        <v/>
      </c>
    </row>
    <row r="36">
      <c r="A36" s="2" t="inlineStr">
        <is>
          <t>※ ㎡単価＝受注金額÷延床。新築・標準グレードで威力最大。改修・特殊（地下/免震/都心狭小）は別枠推奨。</t>
        </is>
      </c>
    </row>
    <row r="37">
      <c r="A37" s="2" t="inlineStr">
        <is>
          <t>※ 構造(S/RC)は今は集計に使わず、用途別の平均だけを見ています。同じ用途でもS造/RC造で単価差が大きい場合は、用途名を「倉庫S」「倉庫RC」のように分ける（②にもその用途を足す）と精度が上がります。</t>
        </is>
      </c>
    </row>
    <row r="38">
      <c r="A38" s="2" t="inlineStr">
        <is>
          <t>※ 30行を超えるとき／用途を増やすときは、保護を解除→行を挿入し、F列の数式を下へコピー。②の用途行も足す。</t>
        </is>
      </c>
    </row>
    <row r="40">
      <c r="A40" s="2" t="inlineStr">
        <is>
          <t>『建設業DXのホントのこと』（桐生匠真／HARMONIC insight）読者特典　最新版・使い方は https://kensetsu.h-insight.jp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dataValidations count="1">
    <dataValidation sqref="B5:B34" showDropDown="0" showInputMessage="0" showErrorMessage="0" allowBlank="1" type="list">
      <formula1>"倉庫,工場,事務所,マンション,病院,福祉・介護,学校,庁舎・公共,店舗,ホテル"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8" customWidth="1" min="3" max="3"/>
    <col width="14" customWidth="1" min="4" max="4"/>
    <col width="14" customWidth="1" min="5" max="5"/>
  </cols>
  <sheetData>
    <row r="1">
      <c r="A1" s="1" t="inlineStr">
        <is>
          <t>用途別 ㎡単価ものさし（①から自動集計）</t>
        </is>
      </c>
    </row>
    <row r="3">
      <c r="A3" s="3" t="inlineStr">
        <is>
          <t>用途</t>
        </is>
      </c>
      <c r="B3" s="3" t="inlineStr">
        <is>
          <t>平均㎡単価</t>
        </is>
      </c>
      <c r="C3" s="3" t="inlineStr">
        <is>
          <t>件数</t>
        </is>
      </c>
      <c r="D3" s="3" t="inlineStr">
        <is>
          <t>最小</t>
        </is>
      </c>
      <c r="E3" s="3" t="inlineStr">
        <is>
          <t>最大</t>
        </is>
      </c>
    </row>
    <row r="4">
      <c r="A4" s="9" t="inlineStr">
        <is>
          <t>倉庫</t>
        </is>
      </c>
      <c r="B4" s="10">
        <f>IFERROR(AVERAGEIF('①過去案件'!$B$5:$B$34,A4,'①過去案件'!$F$5:$F$34),"")</f>
        <v/>
      </c>
      <c r="C4" s="11">
        <f>COUNTIF('①過去案件'!$B$5:$B$34,A4)</f>
        <v/>
      </c>
      <c r="D4" s="7">
        <f>IFERROR(MINIFS('①過去案件'!$F$5:$F$34,'①過去案件'!$B$5:$B$34,A4),"")</f>
        <v/>
      </c>
      <c r="E4" s="7">
        <f>IFERROR(MAXIFS('①過去案件'!$F$5:$F$34,'①過去案件'!$B$5:$B$34,A4),"")</f>
        <v/>
      </c>
    </row>
    <row r="5">
      <c r="A5" s="9" t="inlineStr">
        <is>
          <t>工場</t>
        </is>
      </c>
      <c r="B5" s="10">
        <f>IFERROR(AVERAGEIF('①過去案件'!$B$5:$B$34,A5,'①過去案件'!$F$5:$F$34),"")</f>
        <v/>
      </c>
      <c r="C5" s="11">
        <f>COUNTIF('①過去案件'!$B$5:$B$34,A5)</f>
        <v/>
      </c>
      <c r="D5" s="7">
        <f>IFERROR(MINIFS('①過去案件'!$F$5:$F$34,'①過去案件'!$B$5:$B$34,A5),"")</f>
        <v/>
      </c>
      <c r="E5" s="7">
        <f>IFERROR(MAXIFS('①過去案件'!$F$5:$F$34,'①過去案件'!$B$5:$B$34,A5),"")</f>
        <v/>
      </c>
    </row>
    <row r="6">
      <c r="A6" s="9" t="inlineStr">
        <is>
          <t>事務所</t>
        </is>
      </c>
      <c r="B6" s="10">
        <f>IFERROR(AVERAGEIF('①過去案件'!$B$5:$B$34,A6,'①過去案件'!$F$5:$F$34),"")</f>
        <v/>
      </c>
      <c r="C6" s="11">
        <f>COUNTIF('①過去案件'!$B$5:$B$34,A6)</f>
        <v/>
      </c>
      <c r="D6" s="7">
        <f>IFERROR(MINIFS('①過去案件'!$F$5:$F$34,'①過去案件'!$B$5:$B$34,A6),"")</f>
        <v/>
      </c>
      <c r="E6" s="7">
        <f>IFERROR(MAXIFS('①過去案件'!$F$5:$F$34,'①過去案件'!$B$5:$B$34,A6),"")</f>
        <v/>
      </c>
    </row>
    <row r="7">
      <c r="A7" s="9" t="inlineStr">
        <is>
          <t>マンション</t>
        </is>
      </c>
      <c r="B7" s="10">
        <f>IFERROR(AVERAGEIF('①過去案件'!$B$5:$B$34,A7,'①過去案件'!$F$5:$F$34),"")</f>
        <v/>
      </c>
      <c r="C7" s="11">
        <f>COUNTIF('①過去案件'!$B$5:$B$34,A7)</f>
        <v/>
      </c>
      <c r="D7" s="7">
        <f>IFERROR(MINIFS('①過去案件'!$F$5:$F$34,'①過去案件'!$B$5:$B$34,A7),"")</f>
        <v/>
      </c>
      <c r="E7" s="7">
        <f>IFERROR(MAXIFS('①過去案件'!$F$5:$F$34,'①過去案件'!$B$5:$B$34,A7),"")</f>
        <v/>
      </c>
    </row>
    <row r="8">
      <c r="A8" s="9" t="inlineStr">
        <is>
          <t>病院</t>
        </is>
      </c>
      <c r="B8" s="10">
        <f>IFERROR(AVERAGEIF('①過去案件'!$B$5:$B$34,A8,'①過去案件'!$F$5:$F$34),"")</f>
        <v/>
      </c>
      <c r="C8" s="11">
        <f>COUNTIF('①過去案件'!$B$5:$B$34,A8)</f>
        <v/>
      </c>
      <c r="D8" s="7">
        <f>IFERROR(MINIFS('①過去案件'!$F$5:$F$34,'①過去案件'!$B$5:$B$34,A8),"")</f>
        <v/>
      </c>
      <c r="E8" s="7">
        <f>IFERROR(MAXIFS('①過去案件'!$F$5:$F$34,'①過去案件'!$B$5:$B$34,A8),"")</f>
        <v/>
      </c>
    </row>
    <row r="9">
      <c r="A9" s="9" t="inlineStr">
        <is>
          <t>福祉・介護</t>
        </is>
      </c>
      <c r="B9" s="10">
        <f>IFERROR(AVERAGEIF('①過去案件'!$B$5:$B$34,A9,'①過去案件'!$F$5:$F$34),"")</f>
        <v/>
      </c>
      <c r="C9" s="11">
        <f>COUNTIF('①過去案件'!$B$5:$B$34,A9)</f>
        <v/>
      </c>
      <c r="D9" s="7">
        <f>IFERROR(MINIFS('①過去案件'!$F$5:$F$34,'①過去案件'!$B$5:$B$34,A9),"")</f>
        <v/>
      </c>
      <c r="E9" s="7">
        <f>IFERROR(MAXIFS('①過去案件'!$F$5:$F$34,'①過去案件'!$B$5:$B$34,A9),"")</f>
        <v/>
      </c>
    </row>
    <row r="10">
      <c r="A10" s="9" t="inlineStr">
        <is>
          <t>学校</t>
        </is>
      </c>
      <c r="B10" s="10">
        <f>IFERROR(AVERAGEIF('①過去案件'!$B$5:$B$34,A10,'①過去案件'!$F$5:$F$34),"")</f>
        <v/>
      </c>
      <c r="C10" s="11">
        <f>COUNTIF('①過去案件'!$B$5:$B$34,A10)</f>
        <v/>
      </c>
      <c r="D10" s="7">
        <f>IFERROR(MINIFS('①過去案件'!$F$5:$F$34,'①過去案件'!$B$5:$B$34,A10),"")</f>
        <v/>
      </c>
      <c r="E10" s="7">
        <f>IFERROR(MAXIFS('①過去案件'!$F$5:$F$34,'①過去案件'!$B$5:$B$34,A10),"")</f>
        <v/>
      </c>
    </row>
    <row r="11">
      <c r="A11" s="9" t="inlineStr">
        <is>
          <t>庁舎・公共</t>
        </is>
      </c>
      <c r="B11" s="10">
        <f>IFERROR(AVERAGEIF('①過去案件'!$B$5:$B$34,A11,'①過去案件'!$F$5:$F$34),"")</f>
        <v/>
      </c>
      <c r="C11" s="11">
        <f>COUNTIF('①過去案件'!$B$5:$B$34,A11)</f>
        <v/>
      </c>
      <c r="D11" s="7">
        <f>IFERROR(MINIFS('①過去案件'!$F$5:$F$34,'①過去案件'!$B$5:$B$34,A11),"")</f>
        <v/>
      </c>
      <c r="E11" s="7">
        <f>IFERROR(MAXIFS('①過去案件'!$F$5:$F$34,'①過去案件'!$B$5:$B$34,A11),"")</f>
        <v/>
      </c>
    </row>
    <row r="12">
      <c r="A12" s="9" t="inlineStr">
        <is>
          <t>店舗</t>
        </is>
      </c>
      <c r="B12" s="10">
        <f>IFERROR(AVERAGEIF('①過去案件'!$B$5:$B$34,A12,'①過去案件'!$F$5:$F$34),"")</f>
        <v/>
      </c>
      <c r="C12" s="11">
        <f>COUNTIF('①過去案件'!$B$5:$B$34,A12)</f>
        <v/>
      </c>
      <c r="D12" s="7">
        <f>IFERROR(MINIFS('①過去案件'!$F$5:$F$34,'①過去案件'!$B$5:$B$34,A12),"")</f>
        <v/>
      </c>
      <c r="E12" s="7">
        <f>IFERROR(MAXIFS('①過去案件'!$F$5:$F$34,'①過去案件'!$B$5:$B$34,A12),"")</f>
        <v/>
      </c>
    </row>
    <row r="13">
      <c r="A13" s="9" t="inlineStr">
        <is>
          <t>ホテル</t>
        </is>
      </c>
      <c r="B13" s="10">
        <f>IFERROR(AVERAGEIF('①過去案件'!$B$5:$B$34,A13,'①過去案件'!$F$5:$F$34),"")</f>
        <v/>
      </c>
      <c r="C13" s="11">
        <f>COUNTIF('①過去案件'!$B$5:$B$34,A13)</f>
        <v/>
      </c>
      <c r="D13" s="7">
        <f>IFERROR(MINIFS('①過去案件'!$F$5:$F$34,'①過去案件'!$B$5:$B$34,A13),"")</f>
        <v/>
      </c>
      <c r="E13" s="7">
        <f>IFERROR(MAXIFS('①過去案件'!$F$5:$F$34,'①過去案件'!$B$5:$B$34,A13),"")</f>
        <v/>
      </c>
    </row>
    <row r="15">
      <c r="A15" s="2" t="inlineStr">
        <is>
          <t>※ 件数が2〜3件未満の用途は「参考」。単位＝万円/㎡。最小〜最大の幅が、その用途のブレの大きさ＝超概算の誤差感。</t>
        </is>
      </c>
    </row>
    <row r="16">
      <c r="A16" s="2" t="inlineStr">
        <is>
          <t>※ 空欄の用途は、①にその実績がまだ無いという意味です。1件でも入れれば出ます。自社にない用途の行は消して構いません。</t>
        </is>
      </c>
    </row>
    <row r="17">
      <c r="A17" s="2" t="inlineStr">
        <is>
          <t>※ ここに無い用途（自社独自の呼び方でも構いません）は、①と③にそのまま打ち込めます。この行にも同じ名前を足せば、平均が出ます。</t>
        </is>
      </c>
    </row>
    <row r="19">
      <c r="A19" s="2" t="inlineStr">
        <is>
          <t>『建設業DXのホントのこと』（桐生匠真／HARMONIC insight）読者特典　最新版・使い方は https://kensetsu.h-insight.jp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0" customWidth="1" min="3" max="3"/>
    <col width="44" customWidth="1" min="4" max="4"/>
  </cols>
  <sheetData>
    <row r="1">
      <c r="A1" s="1" t="inlineStr">
        <is>
          <t>新規案件の 超概算</t>
        </is>
      </c>
    </row>
    <row r="2">
      <c r="A2" s="2" t="inlineStr">
        <is>
          <t>用途と延床を入れるだけ。①の実績から自動で㎡単価を引いて金額を出します。</t>
        </is>
      </c>
    </row>
    <row r="4">
      <c r="A4" s="12" t="inlineStr">
        <is>
          <t>■ 入力</t>
        </is>
      </c>
      <c r="D4" s="2" t="inlineStr">
        <is>
          <t>※補正は「％ポイントの数字」で入力（10＝+10%）。式で ÷100 しているので、5% のつもりで 0.05 とは入れない。</t>
        </is>
      </c>
    </row>
    <row r="5">
      <c r="A5" t="inlineStr">
        <is>
          <t>用途</t>
        </is>
      </c>
      <c r="B5" s="13" t="inlineStr">
        <is>
          <t>倉庫</t>
        </is>
      </c>
      <c r="D5" s="2" t="inlineStr">
        <is>
          <t>リストから選ぶ。無い用途は、そのまま打ち込んでOK（①と同じ名前にする）</t>
        </is>
      </c>
    </row>
    <row r="6">
      <c r="A6" t="inlineStr">
        <is>
          <t>延床面積</t>
        </is>
      </c>
      <c r="B6" s="6" t="n">
        <v>1600</v>
      </c>
      <c r="C6" t="inlineStr">
        <is>
          <t>㎡</t>
        </is>
      </c>
      <c r="D6" s="2" t="inlineStr">
        <is>
          <t>計画中の建物のおおよその延床</t>
        </is>
      </c>
    </row>
    <row r="7">
      <c r="A7" t="inlineStr">
        <is>
          <t>規模補正(%)</t>
        </is>
      </c>
      <c r="B7" s="13" t="n">
        <v>0</v>
      </c>
      <c r="C7" t="inlineStr">
        <is>
          <t>%</t>
        </is>
      </c>
      <c r="D7" s="2" t="inlineStr">
        <is>
          <t>小規模ほど㎡単価↑。例：+10 と入力＝+10%（数字だけ／％記号は不要）。分からなければ0</t>
        </is>
      </c>
    </row>
    <row r="8">
      <c r="A8" t="inlineStr">
        <is>
          <t>時点補正(%)</t>
        </is>
      </c>
      <c r="B8" s="13" t="n">
        <v>0</v>
      </c>
      <c r="C8" t="inlineStr">
        <is>
          <t>%</t>
        </is>
      </c>
      <c r="D8" s="2" t="inlineStr">
        <is>
          <t>資材・労務の高騰分。例：+8＝+8%。建設工事費デフレーター等を参考に。分からなければ0</t>
        </is>
      </c>
    </row>
    <row r="10">
      <c r="A10" s="12" t="inlineStr">
        <is>
          <t>■ 超概算（①の実績ものさしから）</t>
        </is>
      </c>
    </row>
    <row r="11">
      <c r="A11" t="inlineStr">
        <is>
          <t>該当㎡単価（平均）</t>
        </is>
      </c>
      <c r="B11" s="10">
        <f>IFERROR(AVERAGEIF('①過去案件'!$B$5:$B$34,B5,'①過去案件'!$F$5:$F$34),"データ不足")</f>
        <v/>
      </c>
      <c r="C11" t="inlineStr">
        <is>
          <t>万円/㎡</t>
        </is>
      </c>
    </row>
    <row r="12">
      <c r="A12" t="inlineStr">
        <is>
          <t>実績件数（信頼度）</t>
        </is>
      </c>
      <c r="B12" s="11">
        <f>COUNTIF('①過去案件'!$B$5:$B$34,B5)</f>
        <v/>
      </c>
      <c r="C12" t="inlineStr">
        <is>
          <t>件</t>
        </is>
      </c>
      <c r="D12" s="2" t="inlineStr">
        <is>
          <t>少ないほど鵜呑み禁物</t>
        </is>
      </c>
    </row>
    <row r="13">
      <c r="A13" t="inlineStr">
        <is>
          <t>超概算金額</t>
        </is>
      </c>
      <c r="B13" s="10">
        <f>IFERROR(B11*B6/100*(1+B7/100)*(1+B8/100),"")</f>
        <v/>
      </c>
      <c r="C13" t="inlineStr">
        <is>
          <t>百万円</t>
        </is>
      </c>
      <c r="D13" s="2" t="inlineStr">
        <is>
          <t>㎡単価×延床×(1+規模%)×(1+時点%)</t>
        </is>
      </c>
    </row>
    <row r="14">
      <c r="A14" t="inlineStr">
        <is>
          <t xml:space="preserve">　レンジ下限（最小㎡単価）</t>
        </is>
      </c>
      <c r="B14" s="7">
        <f>IFERROR(MINIFS('①過去案件'!$F$5:$F$34,'①過去案件'!$B$5:$B$34,B5)*B6/100*(1+B7/100)*(1+B8/100),"")</f>
        <v/>
      </c>
      <c r="C14" t="inlineStr">
        <is>
          <t>百万円</t>
        </is>
      </c>
    </row>
    <row r="15">
      <c r="A15" t="inlineStr">
        <is>
          <t xml:space="preserve">　レンジ上限（最大㎡単価）</t>
        </is>
      </c>
      <c r="B15" s="7">
        <f>IFERROR(MAXIFS('①過去案件'!$F$5:$F$34,'①過去案件'!$B$5:$B$34,B5)*B6/100*(1+B7/100)*(1+B8/100),"")</f>
        <v/>
      </c>
      <c r="C15" t="inlineStr">
        <is>
          <t>百万円</t>
        </is>
      </c>
    </row>
    <row r="17">
      <c r="A17" s="2" t="inlineStr">
        <is>
          <t>【使い方】用途と延床でざっくり桁を掴む→自社の類似案件で検算→改修・特殊は別枠。難易度は金額でなく「粗利率・受注確度」で見る。</t>
        </is>
      </c>
    </row>
    <row r="18">
      <c r="A18" s="2" t="inlineStr">
        <is>
          <t>【編集・行追加】数式セルは保護中。編集や行の追加は「校閲→シート保護の解除」で外せます（パスワードなし）。</t>
        </is>
      </c>
    </row>
    <row r="19">
      <c r="A19" s="2" t="inlineStr">
        <is>
          <t>【扱えないもの】道路・橋梁・造成・トンネル・プラントなどの土木は、延床で測れないため、このシートでは出せません。過去の実績や歩掛から、別の物差しで見てください（巻末付録）。</t>
        </is>
      </c>
    </row>
    <row r="20">
      <c r="A20" s="2" t="inlineStr">
        <is>
          <t>【用途を増やす】自社の用途は、①の用途列と②の用途行に同じ名前で足すだけです。ドロップダウンに無い名前も、そのまま入力できます。</t>
        </is>
      </c>
    </row>
    <row r="22">
      <c r="A22" s="2" t="inlineStr">
        <is>
          <t>『建設業DXのホントのこと』（桐生匠真／HARMONIC insight）読者特典　最新版・使い方は https://kensetsu.h-insight.jp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dataValidations count="1">
    <dataValidation sqref="B5" showDropDown="0" showInputMessage="0" showErrorMessage="0" allowBlank="1" type="list">
      <formula1>"倉庫,工場,事務所,マンション,病院,福祉・介護,学校,庁舎・公共,店舗,ホテル"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9" customWidth="1" min="3" max="3"/>
    <col width="54" customWidth="1" min="4" max="4"/>
  </cols>
  <sheetData>
    <row r="1">
      <c r="A1" s="14" t="inlineStr">
        <is>
          <t>この案件、受けますか ── 難易度と、任せられる所長</t>
        </is>
      </c>
    </row>
    <row r="2">
      <c r="A2" s="15" t="inlineStr">
        <is>
          <t>黄色のセルだけ入れてください。金額は「③超概算」で出します。ここは「質」を見るシートです。</t>
        </is>
      </c>
    </row>
    <row r="4">
      <c r="A4" s="16" t="inlineStr">
        <is>
          <t>■ 難易度スコア（5因子）</t>
        </is>
      </c>
      <c r="D4" s="15" t="inlineStr">
        <is>
          <t>各因子を 1〜5 で採点。1＝やさしい／5＝難しい</t>
        </is>
      </c>
    </row>
    <row r="5">
      <c r="A5" s="17" t="inlineStr">
        <is>
          <t>因子</t>
        </is>
      </c>
      <c r="B5" s="17" t="inlineStr">
        <is>
          <t>採点</t>
        </is>
      </c>
      <c r="C5" s="17" t="inlineStr">
        <is>
          <t>重み</t>
        </is>
      </c>
      <c r="D5" s="17" t="inlineStr">
        <is>
          <t>やさしい(1) ←→ 難しい(5)</t>
        </is>
      </c>
    </row>
    <row r="6">
      <c r="A6" s="18" t="inlineStr">
        <is>
          <t>用途・構造</t>
        </is>
      </c>
      <c r="B6" s="19" t="n">
        <v>3</v>
      </c>
      <c r="C6" s="20" t="n">
        <v>0.3</v>
      </c>
      <c r="D6" s="21" t="inlineStr">
        <is>
          <t>木造・小規模 ←→ プラント・特殊構造</t>
        </is>
      </c>
    </row>
    <row r="7">
      <c r="A7" s="18" t="inlineStr">
        <is>
          <t>発注者</t>
        </is>
      </c>
      <c r="B7" s="19" t="n">
        <v>3</v>
      </c>
      <c r="C7" s="20" t="n">
        <v>0.2</v>
      </c>
      <c r="D7" s="21" t="inlineStr">
        <is>
          <t>民間中小 ←→ 公共最上位等級</t>
        </is>
      </c>
    </row>
    <row r="8">
      <c r="A8" s="18" t="inlineStr">
        <is>
          <t>施工条件</t>
        </is>
      </c>
      <c r="B8" s="19" t="n">
        <v>3</v>
      </c>
      <c r="C8" s="20" t="n">
        <v>0.2</v>
      </c>
      <c r="D8" s="21" t="inlineStr">
        <is>
          <t>更地・郊外 ←→ 山間・離島・居ながら改修</t>
        </is>
      </c>
    </row>
    <row r="9">
      <c r="A9" s="18" t="inlineStr">
        <is>
          <t>工期制約</t>
        </is>
      </c>
      <c r="B9" s="19" t="n">
        <v>3</v>
      </c>
      <c r="C9" s="20" t="n">
        <v>0.15</v>
      </c>
      <c r="D9" s="21" t="inlineStr">
        <is>
          <t>余裕あり ←→ 超短縮・段階引渡し</t>
        </is>
      </c>
    </row>
    <row r="10">
      <c r="A10" s="18" t="inlineStr">
        <is>
          <t>契約形態</t>
        </is>
      </c>
      <c r="B10" s="19" t="n">
        <v>3</v>
      </c>
      <c r="C10" s="20" t="n">
        <v>0.15</v>
      </c>
      <c r="D10" s="21" t="inlineStr">
        <is>
          <t>単価契約 ←→ ECI・PFI・大型JV</t>
        </is>
      </c>
    </row>
    <row r="11">
      <c r="A11" s="22" t="inlineStr">
        <is>
          <t>難易度スコア（100点換算）</t>
        </is>
      </c>
      <c r="B11" s="23">
        <f>ROUND(SUMPRODUCT(B6:B10,C6:C10)/5*100,0)</f>
        <v/>
      </c>
      <c r="C11" s="24" t="inlineStr">
        <is>
          <t>点</t>
        </is>
      </c>
      <c r="D11" s="25" t="inlineStr">
        <is>
          <t>＝Σ(採点×重み) ÷ 5 × 100。配点も重みも「考え方の一例」です（第4章）。自社の過去案件に照らして直してください。</t>
        </is>
      </c>
    </row>
    <row r="13">
      <c r="A13" s="16" t="inlineStr">
        <is>
          <t>■ 誰なら、回せるか</t>
        </is>
      </c>
    </row>
    <row r="14">
      <c r="A14" s="26" t="inlineStr">
        <is>
          <t>必要な所長ランク</t>
        </is>
      </c>
      <c r="B14" s="22">
        <f>IF(B11&gt;=80,"S",IF(B11&gt;=65,"A",IF(B11&gt;=50,"B","C")))</f>
        <v/>
      </c>
      <c r="D14" s="15" t="inlineStr">
        <is>
          <t>第6章のランク表と同じ境目（S:80以上／A:65〜79／B:50〜64／C:50未満）</t>
        </is>
      </c>
    </row>
    <row r="15">
      <c r="A15" s="26" t="inlineStr">
        <is>
          <t>同時担当の目安</t>
        </is>
      </c>
      <c r="B15" s="27">
        <f>IF(B14="S",1,IF(B14="A",1.2,IF(B14="B",1.4,1.5)))</f>
        <v/>
      </c>
      <c r="C15" s="24" t="inlineStr">
        <is>
          <t>現場</t>
        </is>
      </c>
      <c r="D15" s="15" t="inlineStr">
        <is>
          <t>大型・公共は専任義務があり、1人1現場が基本です（第5章）</t>
        </is>
      </c>
    </row>
    <row r="17">
      <c r="A17" s="26" t="inlineStr">
        <is>
          <t>自社の空いている所長のランク</t>
        </is>
      </c>
      <c r="B17" s="28" t="inlineStr">
        <is>
          <t>B</t>
        </is>
      </c>
      <c r="D17" s="15" t="inlineStr">
        <is>
          <t>いま当てられる人の、いちばん高いランク（S/A/B/C）</t>
        </is>
      </c>
    </row>
    <row r="18">
      <c r="A18" s="26" t="inlineStr">
        <is>
          <t>組織支援係数</t>
        </is>
      </c>
      <c r="B18" s="28" t="n">
        <v>10</v>
      </c>
      <c r="C18" s="24" t="inlineStr">
        <is>
          <t>点</t>
        </is>
      </c>
      <c r="D18" s="25" t="inlineStr">
        <is>
          <t>BIM・ナレッジDB・本社技術部の遠隔支援で、上限を何点押し上げられるか。無ければ 0（第4章）</t>
        </is>
      </c>
    </row>
    <row r="19">
      <c r="A19" s="26" t="inlineStr">
        <is>
          <t>支援後に対応できる難易度</t>
        </is>
      </c>
      <c r="B19" s="22">
        <f>IF(B17="S",100,IF(B17="A",79,IF(B17="B",64,49)))+B18</f>
        <v/>
      </c>
      <c r="C19" s="24" t="inlineStr">
        <is>
          <t>点</t>
        </is>
      </c>
    </row>
    <row r="20">
      <c r="A20" s="26" t="inlineStr">
        <is>
          <t>回せるか</t>
        </is>
      </c>
      <c r="B20" s="22">
        <f>IF(B19&gt;=B11,"回せる","足りない")</f>
        <v/>
      </c>
      <c r="D20" s="25" t="inlineStr">
        <is>
          <t>＝支援後の上限 ≧ 案件の難易度。「足りない」なら、支援を上げるか、受注を見送ります（第4章・第6章）</t>
        </is>
      </c>
    </row>
    <row r="22">
      <c r="A22" s="16" t="inlineStr">
        <is>
          <t>■ 高い粗利を狙えるか（4つの条件）</t>
        </is>
      </c>
      <c r="D22" s="15" t="inlineStr">
        <is>
          <t>1つでも欠けると、難易度はそのまま赤字の深さになります（第4章）</t>
        </is>
      </c>
    </row>
    <row r="23">
      <c r="A23" s="18" t="inlineStr">
        <is>
          <t>1. 競争相手が少ない</t>
        </is>
      </c>
      <c r="B23" s="19" t="inlineStr">
        <is>
          <t>×</t>
        </is>
      </c>
      <c r="D23" s="21" t="inlineStr">
        <is>
          <t>誰でも受けられる工事ではない</t>
        </is>
      </c>
    </row>
    <row r="24">
      <c r="A24" s="18" t="inlineStr">
        <is>
          <t>2. 自社に固有の技術や実績がある</t>
        </is>
      </c>
      <c r="B24" s="19" t="inlineStr">
        <is>
          <t>×</t>
        </is>
      </c>
      <c r="D24" s="21" t="inlineStr">
        <is>
          <t>過去にやったことがある／独自の工法を持っている</t>
        </is>
      </c>
    </row>
    <row r="25">
      <c r="A25" s="18" t="inlineStr">
        <is>
          <t>3. リスクを価格に転嫁できている</t>
        </is>
      </c>
      <c r="B25" s="19" t="inlineStr">
        <is>
          <t>×</t>
        </is>
      </c>
      <c r="D25" s="21" t="inlineStr">
        <is>
          <t>読めない部分を、見積に織り込めている</t>
        </is>
      </c>
    </row>
    <row r="26">
      <c r="A26" s="18" t="inlineStr">
        <is>
          <t>4. 契約条件が適切</t>
        </is>
      </c>
      <c r="B26" s="19" t="inlineStr">
        <is>
          <t>×</t>
        </is>
      </c>
      <c r="D26" s="21" t="inlineStr">
        <is>
          <t>設計変更・工期延長のときに、追加を請求できる契約か</t>
        </is>
      </c>
    </row>
    <row r="27">
      <c r="A27" s="26" t="inlineStr">
        <is>
          <t>揃っている数</t>
        </is>
      </c>
      <c r="B27" s="22">
        <f>COUNTIF(B23:B26,"○")</f>
        <v/>
      </c>
      <c r="C27" s="24" t="inlineStr">
        <is>
          <t>／4</t>
        </is>
      </c>
    </row>
    <row r="29">
      <c r="A29" s="29" t="inlineStr">
        <is>
          <t>■ 見立て</t>
        </is>
      </c>
    </row>
    <row r="30" ht="34" customHeight="1">
      <c r="A30" s="30">
        <f>IF(B20="足りない","【見送りを検討】回せる所長がいません。支援（BIM・ナレッジDB・遠隔支援）を上げるか、育ってから取りにいきます。人もいないのに取るのが、いちばん危ない（第6章）。",IF(B27=4,"【積極的に取りにいく】4条件が揃い、回せる所長もいます。難しさが、そのまま粗利の厚みになりやすい案件です。",IF(B27&gt;=2,"【条件を詰めてから】回せますが、4条件のうち "&amp;(4-B27)&amp;" つが欠けています。価格転嫁と契約条件を詰めてから判断してください。","【慎重に】回せますが、4条件がほとんど揃っていません。難易度が、そのまま赤字の深さになりかねません。")))</f>
        <v/>
      </c>
    </row>
    <row r="31" ht="34" customHeight="1"/>
    <row r="33">
      <c r="A33" s="15" t="inlineStr">
        <is>
          <t>※ このシートは「金額」を出すものではありません。金額は「③超概算」で出します。</t>
        </is>
      </c>
    </row>
    <row r="34">
      <c r="A34" s="15" t="inlineStr">
        <is>
          <t>※ 配点・重み・ランクの境目・組織支援係数は、すべて考え方を示すための一例です。自社の過去案件（難易度スコアと実際の粗利率）を並べて、補正して使ってください。</t>
        </is>
      </c>
    </row>
    <row r="35">
      <c r="A35" s="15" t="inlineStr">
        <is>
          <t>※ 法令・安全・品質・労働時間は、この見立ての前に置く絶対条件です。前の4つを犠牲にして利益を上げる判断は、最適化ではありません（第2章）。</t>
        </is>
      </c>
    </row>
    <row r="37">
      <c r="A37" s="15" t="inlineStr">
        <is>
          <t>『建設業DXのホントのこと』（桐生匠真／HARMONIC insight）読者特典　最新版・使い方は https://kensetsu.h-insight.jp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30:D31"/>
  </mergeCells>
  <dataValidations count="3">
    <dataValidation sqref="B6:B10" showDropDown="0" showInputMessage="0" showErrorMessage="1" allowBlank="1" errorTitle="採点は1〜5" error="1（やさしい）〜5（難しい）で入れてください。" type="whole" operator="between">
      <formula1>1</formula1>
      <formula2>5</formula2>
    </dataValidation>
    <dataValidation sqref="B17" showDropDown="0" showInputMessage="0" showErrorMessage="0" allowBlank="1" type="list">
      <formula1>"S,A,B,C"</formula1>
    </dataValidation>
    <dataValidation sqref="B23:B26" showDropDown="0" showInputMessage="0" showErrorMessage="0" allowBlank="1" type="list">
      <formula1>"○,×"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2026-07-30T15:05:19Z</dcterms:created>
  <dcterms:modified xmlns:dcterms="http://purl.org/dc/terms/" xmlns:xsi="http://www.w3.org/2001/XMLSchema-instance" xsi:type="dcterms:W3CDTF">2026-07-30T15:05:19Z</dcterms:modified>
</cp:coreProperties>
</file>